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<sst xmlns="http://schemas.openxmlformats.org/spreadsheetml/2006/main" count="1159" uniqueCount="198">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</sst>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2.73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45">
      <selection activeCell="D91" sqref="D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193</v>
      </c>
      <c r="O3" s="445" t="s">
        <v>194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190</v>
      </c>
      <c r="F4" s="428" t="s">
        <v>34</v>
      </c>
      <c r="G4" s="421" t="s">
        <v>191</v>
      </c>
      <c r="H4" s="430" t="s">
        <v>192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197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195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569321.1</v>
      </c>
      <c r="G8" s="191">
        <f aca="true" t="shared" si="0" ref="G8:G37">F8-E8</f>
        <v>-47206.880000000005</v>
      </c>
      <c r="H8" s="192">
        <f>F8/E8*100</f>
        <v>92.34310825601135</v>
      </c>
      <c r="I8" s="193">
        <f>F8-D8</f>
        <v>-364750.3500000001</v>
      </c>
      <c r="J8" s="193">
        <f>F8/D8*100</f>
        <v>60.95048724591678</v>
      </c>
      <c r="K8" s="191">
        <f>429512.12</f>
        <v>429512.12</v>
      </c>
      <c r="L8" s="191">
        <f aca="true" t="shared" si="1" ref="L8:L51">F8-K8</f>
        <v>139808.97999999998</v>
      </c>
      <c r="M8" s="250">
        <f aca="true" t="shared" si="2" ref="M8:M28">F8/K8</f>
        <v>1.325506483961384</v>
      </c>
      <c r="N8" s="191">
        <f>N9+N15+N18+N19+N20+N17</f>
        <v>117576.69999999995</v>
      </c>
      <c r="O8" s="191">
        <f>O9+O15+O18+O19+O20+O17</f>
        <v>25514.139999999956</v>
      </c>
      <c r="P8" s="191">
        <f>O8-N8</f>
        <v>-92062.56</v>
      </c>
      <c r="Q8" s="191">
        <f>O8/N8*100</f>
        <v>21.69999668301625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310664.6</v>
      </c>
      <c r="G9" s="190">
        <f t="shared" si="0"/>
        <v>-17829.070000000007</v>
      </c>
      <c r="H9" s="197">
        <f>F9/E9*100</f>
        <v>94.57247684559644</v>
      </c>
      <c r="I9" s="198">
        <f>F9-D9</f>
        <v>-219924.40000000002</v>
      </c>
      <c r="J9" s="198">
        <f>F9/D9*100</f>
        <v>58.55089344106267</v>
      </c>
      <c r="K9" s="199">
        <v>233711.01</v>
      </c>
      <c r="L9" s="199">
        <f t="shared" si="1"/>
        <v>76953.58999999997</v>
      </c>
      <c r="M9" s="251">
        <f t="shared" si="2"/>
        <v>1.3292681418817196</v>
      </c>
      <c r="N9" s="197">
        <f>E9-липень!E9</f>
        <v>65234.399999999965</v>
      </c>
      <c r="O9" s="200">
        <f>F9-липень!F9</f>
        <v>15254.889999999956</v>
      </c>
      <c r="P9" s="201">
        <f>O9-N9</f>
        <v>-49979.51000000001</v>
      </c>
      <c r="Q9" s="198">
        <f>O9/N9*100</f>
        <v>23.38473259507248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319.68</v>
      </c>
      <c r="G15" s="190">
        <f t="shared" si="0"/>
        <v>-45.31999999999999</v>
      </c>
      <c r="H15" s="197">
        <f>F15/E15*100</f>
        <v>87.58356164383562</v>
      </c>
      <c r="I15" s="198">
        <f t="shared" si="4"/>
        <v>-180.32</v>
      </c>
      <c r="J15" s="198">
        <f t="shared" si="5"/>
        <v>63.93600000000001</v>
      </c>
      <c r="K15" s="201">
        <v>-734.58</v>
      </c>
      <c r="L15" s="201">
        <f t="shared" si="1"/>
        <v>1054.26</v>
      </c>
      <c r="M15" s="253">
        <f t="shared" si="2"/>
        <v>-0.43518745405537856</v>
      </c>
      <c r="N15" s="197">
        <f>E15-липень!E15</f>
        <v>115</v>
      </c>
      <c r="O15" s="200">
        <f>F15-липень!F15</f>
        <v>10.439999999999998</v>
      </c>
      <c r="P15" s="201">
        <f t="shared" si="6"/>
        <v>-104.56</v>
      </c>
      <c r="Q15" s="198">
        <f t="shared" si="7"/>
        <v>9.078260869565215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54496.8</v>
      </c>
      <c r="G19" s="190">
        <f t="shared" si="0"/>
        <v>-14763.599999999991</v>
      </c>
      <c r="H19" s="197">
        <f t="shared" si="3"/>
        <v>78.68392328083581</v>
      </c>
      <c r="I19" s="198">
        <f t="shared" si="4"/>
        <v>-55403.2</v>
      </c>
      <c r="J19" s="198">
        <f t="shared" si="5"/>
        <v>49.58762511373976</v>
      </c>
      <c r="K19" s="209">
        <v>43877.66</v>
      </c>
      <c r="L19" s="201">
        <f t="shared" si="1"/>
        <v>10619.14</v>
      </c>
      <c r="M19" s="259">
        <f t="shared" si="2"/>
        <v>1.242017008199617</v>
      </c>
      <c r="N19" s="197">
        <f>E19-липень!E19</f>
        <v>10499.999999999993</v>
      </c>
      <c r="O19" s="200">
        <f>F19-липень!F19</f>
        <v>205.60000000000582</v>
      </c>
      <c r="P19" s="201">
        <f t="shared" si="6"/>
        <v>-10294.399999999987</v>
      </c>
      <c r="Q19" s="198">
        <f aca="true" t="shared" si="9" ref="Q19:Q24">O19/N19*100</f>
        <v>1.9580952380952947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203734.05</v>
      </c>
      <c r="G20" s="190">
        <f t="shared" si="0"/>
        <v>-14569.059999999998</v>
      </c>
      <c r="H20" s="197">
        <f t="shared" si="3"/>
        <v>93.32622425763884</v>
      </c>
      <c r="I20" s="198">
        <f t="shared" si="4"/>
        <v>-89242.60000000003</v>
      </c>
      <c r="J20" s="198">
        <f t="shared" si="5"/>
        <v>69.53934724832166</v>
      </c>
      <c r="K20" s="198">
        <v>147068.17</v>
      </c>
      <c r="L20" s="201">
        <f t="shared" si="1"/>
        <v>56665.879999999976</v>
      </c>
      <c r="M20" s="254">
        <f t="shared" si="2"/>
        <v>1.3853034956510302</v>
      </c>
      <c r="N20" s="197">
        <f>N21+N30+N31+N32</f>
        <v>41631.5</v>
      </c>
      <c r="O20" s="200">
        <f>F20-липень!F20</f>
        <v>10043.209999999992</v>
      </c>
      <c r="P20" s="201">
        <f t="shared" si="6"/>
        <v>-31588.290000000008</v>
      </c>
      <c r="Q20" s="198">
        <f t="shared" si="9"/>
        <v>24.124064710615738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108040.3</v>
      </c>
      <c r="G21" s="190">
        <f t="shared" si="0"/>
        <v>-11398.659999999989</v>
      </c>
      <c r="H21" s="197">
        <f t="shared" si="3"/>
        <v>90.45649761183454</v>
      </c>
      <c r="I21" s="198">
        <f t="shared" si="4"/>
        <v>-66859.34999999999</v>
      </c>
      <c r="J21" s="198">
        <f t="shared" si="5"/>
        <v>61.77273653778038</v>
      </c>
      <c r="K21" s="198">
        <v>79798.88</v>
      </c>
      <c r="L21" s="201">
        <f t="shared" si="1"/>
        <v>28241.42</v>
      </c>
      <c r="M21" s="254">
        <f t="shared" si="2"/>
        <v>1.3539074733880976</v>
      </c>
      <c r="N21" s="197">
        <f>N22+N25+N26</f>
        <v>22950.3</v>
      </c>
      <c r="O21" s="200">
        <f>F21-червень!F21</f>
        <v>22045.910000000003</v>
      </c>
      <c r="P21" s="201">
        <f t="shared" si="6"/>
        <v>-904.3899999999958</v>
      </c>
      <c r="Q21" s="198">
        <f t="shared" si="9"/>
        <v>96.05935434395195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14113.4</v>
      </c>
      <c r="G22" s="212">
        <f t="shared" si="0"/>
        <v>-463.5</v>
      </c>
      <c r="H22" s="214">
        <f t="shared" si="3"/>
        <v>96.82031158888378</v>
      </c>
      <c r="I22" s="215">
        <f t="shared" si="4"/>
        <v>-4386.6</v>
      </c>
      <c r="J22" s="215">
        <f t="shared" si="5"/>
        <v>76.28864864864865</v>
      </c>
      <c r="K22" s="216">
        <v>8673.74</v>
      </c>
      <c r="L22" s="206">
        <f t="shared" si="1"/>
        <v>5439.66</v>
      </c>
      <c r="M22" s="262">
        <f t="shared" si="2"/>
        <v>1.6271412331935244</v>
      </c>
      <c r="N22" s="214">
        <f>E22-липень!E22</f>
        <v>1985.2999999999993</v>
      </c>
      <c r="O22" s="217">
        <f>F22-липень!F22</f>
        <v>243.26000000000022</v>
      </c>
      <c r="P22" s="218">
        <f t="shared" si="6"/>
        <v>-1742.039999999999</v>
      </c>
      <c r="Q22" s="215">
        <f t="shared" si="9"/>
        <v>12.253059990933375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585.7</v>
      </c>
      <c r="G25" s="212">
        <f t="shared" si="0"/>
        <v>-307.43999999999994</v>
      </c>
      <c r="H25" s="214">
        <f t="shared" si="3"/>
        <v>65.57762500839735</v>
      </c>
      <c r="I25" s="215">
        <f t="shared" si="4"/>
        <v>-414.29999999999995</v>
      </c>
      <c r="J25" s="215">
        <f t="shared" si="5"/>
        <v>58.57</v>
      </c>
      <c r="K25" s="215">
        <v>3116.95</v>
      </c>
      <c r="L25" s="215">
        <f t="shared" si="1"/>
        <v>-2531.25</v>
      </c>
      <c r="M25" s="257">
        <f t="shared" si="2"/>
        <v>0.187908051139736</v>
      </c>
      <c r="N25" s="214">
        <f>E25-липень!E25</f>
        <v>200</v>
      </c>
      <c r="O25" s="217">
        <f>F25-липень!F25</f>
        <v>106.90000000000003</v>
      </c>
      <c r="P25" s="218">
        <f t="shared" si="6"/>
        <v>-93.09999999999997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93341.2</v>
      </c>
      <c r="G26" s="212">
        <f t="shared" si="0"/>
        <v>-10627.720000000001</v>
      </c>
      <c r="H26" s="214">
        <f t="shared" si="3"/>
        <v>89.77798365126809</v>
      </c>
      <c r="I26" s="215">
        <f t="shared" si="4"/>
        <v>-62058.45</v>
      </c>
      <c r="J26" s="215">
        <f t="shared" si="5"/>
        <v>60.06525754723386</v>
      </c>
      <c r="K26" s="216">
        <v>68008.19</v>
      </c>
      <c r="L26" s="216">
        <f t="shared" si="1"/>
        <v>25333.009999999995</v>
      </c>
      <c r="M26" s="256">
        <f t="shared" si="2"/>
        <v>1.3724994004398587</v>
      </c>
      <c r="N26" s="214">
        <f>E26-липень!E26</f>
        <v>20765</v>
      </c>
      <c r="O26" s="217">
        <f>F26-липень!F26</f>
        <v>1733.4100000000035</v>
      </c>
      <c r="P26" s="218">
        <f t="shared" si="6"/>
        <v>-19031.589999999997</v>
      </c>
      <c r="Q26" s="215">
        <f>O26/N26*100</f>
        <v>8.347748615458721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66.6</v>
      </c>
      <c r="G30" s="190">
        <f t="shared" si="0"/>
        <v>18.289999999999992</v>
      </c>
      <c r="H30" s="197">
        <f t="shared" si="3"/>
        <v>137.85965638584142</v>
      </c>
      <c r="I30" s="198">
        <f t="shared" si="4"/>
        <v>-10.400000000000006</v>
      </c>
      <c r="J30" s="198">
        <f t="shared" si="5"/>
        <v>86.49350649350649</v>
      </c>
      <c r="K30" s="198">
        <v>48.85</v>
      </c>
      <c r="L30" s="198">
        <f t="shared" si="1"/>
        <v>17.749999999999993</v>
      </c>
      <c r="M30" s="255">
        <f>F30/K30</f>
        <v>1.3633572159672465</v>
      </c>
      <c r="N30" s="197">
        <f>E30-липень!E30</f>
        <v>7.400000000000006</v>
      </c>
      <c r="O30" s="200">
        <f>F30-липень!F30</f>
        <v>0.9799999999999898</v>
      </c>
      <c r="P30" s="201">
        <f t="shared" si="6"/>
        <v>-6.420000000000016</v>
      </c>
      <c r="Q30" s="198">
        <f>O30/N30*100</f>
        <v>13.243243243243095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-147.2</v>
      </c>
      <c r="G31" s="190">
        <f t="shared" si="0"/>
        <v>-147.2</v>
      </c>
      <c r="H31" s="197"/>
      <c r="I31" s="198">
        <f t="shared" si="4"/>
        <v>-147.2</v>
      </c>
      <c r="J31" s="198"/>
      <c r="K31" s="198">
        <v>-614.57</v>
      </c>
      <c r="L31" s="198">
        <f t="shared" si="1"/>
        <v>467.37000000000006</v>
      </c>
      <c r="M31" s="255">
        <f>F31/K31</f>
        <v>0.23951706070911366</v>
      </c>
      <c r="N31" s="197">
        <f>E31-липень!E31</f>
        <v>0</v>
      </c>
      <c r="O31" s="200">
        <f>F31-липень!F31</f>
        <v>-8.469999999999999</v>
      </c>
      <c r="P31" s="201">
        <f t="shared" si="6"/>
        <v>-8.469999999999999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95774.2</v>
      </c>
      <c r="G32" s="202">
        <f t="shared" si="0"/>
        <v>-3041.6399999999994</v>
      </c>
      <c r="H32" s="204">
        <f t="shared" si="3"/>
        <v>96.9219104953214</v>
      </c>
      <c r="I32" s="205">
        <f t="shared" si="4"/>
        <v>-22225.800000000003</v>
      </c>
      <c r="J32" s="205">
        <f t="shared" si="5"/>
        <v>81.16457627118643</v>
      </c>
      <c r="K32" s="219">
        <v>67835.01</v>
      </c>
      <c r="L32" s="219">
        <f t="shared" si="1"/>
        <v>27939.190000000002</v>
      </c>
      <c r="M32" s="258">
        <f>F32/L32</f>
        <v>3.427951919865966</v>
      </c>
      <c r="N32" s="197">
        <f>E32-липень!E32</f>
        <v>18673.800000000003</v>
      </c>
      <c r="O32" s="200">
        <f>F32-липень!F32</f>
        <v>7967.12999999999</v>
      </c>
      <c r="P32" s="207">
        <f t="shared" si="6"/>
        <v>-10706.670000000013</v>
      </c>
      <c r="Q32" s="205">
        <f>O32/N32*100</f>
        <v>42.6647495421392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41669.12999999999</v>
      </c>
      <c r="G38" s="191">
        <f>G39+G40+G41+G42+G43+G45+G47+G48+G49+G50+G51+G56+G57+G61</f>
        <v>2890.9000000000005</v>
      </c>
      <c r="H38" s="192">
        <f>F38/E38*100</f>
        <v>107.53038048278974</v>
      </c>
      <c r="I38" s="193">
        <f>F38-D38</f>
        <v>-15166.350000000013</v>
      </c>
      <c r="J38" s="193">
        <f>F38/D38*100</f>
        <v>73.31534808890501</v>
      </c>
      <c r="K38" s="191">
        <v>21607.34</v>
      </c>
      <c r="L38" s="191">
        <f t="shared" si="1"/>
        <v>20061.78999999999</v>
      </c>
      <c r="M38" s="250">
        <f t="shared" si="10"/>
        <v>1.9284710658507707</v>
      </c>
      <c r="N38" s="191">
        <f>N39+N40+N41+N42+N43+N45+N47+N48+N49+N50+N51+N56+N57+N61+N44</f>
        <v>13756</v>
      </c>
      <c r="O38" s="191">
        <f>O39+O40+O41+O42+O43+O45+O47+O48+O49+O50+O51+O56+O57+O61+O44</f>
        <v>4882.849999999999</v>
      </c>
      <c r="P38" s="191">
        <f>P39+P40+P41+P42+P43+P45+P47+P48+P49+P50+P51+P56+P57+P61</f>
        <v>-8872.869999999999</v>
      </c>
      <c r="Q38" s="191">
        <f>O38/N38*100</f>
        <v>35.49614713579528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299.39</v>
      </c>
      <c r="G39" s="202">
        <f>F39-E39</f>
        <v>-80.61000000000001</v>
      </c>
      <c r="H39" s="204">
        <f aca="true" t="shared" si="11" ref="H39:H62">F39/E39*100</f>
        <v>78.78684210526316</v>
      </c>
      <c r="I39" s="205">
        <f>F39-D39</f>
        <v>-100.61000000000001</v>
      </c>
      <c r="J39" s="205">
        <f>F39/D39*100</f>
        <v>74.8475</v>
      </c>
      <c r="K39" s="205">
        <v>-60.36</v>
      </c>
      <c r="L39" s="205">
        <f t="shared" si="1"/>
        <v>359.75</v>
      </c>
      <c r="M39" s="266">
        <f t="shared" si="10"/>
        <v>-4.9600728959575875</v>
      </c>
      <c r="N39" s="204">
        <f>E39-липень!E39</f>
        <v>310</v>
      </c>
      <c r="O39" s="208">
        <f>F39-липень!F39</f>
        <v>58</v>
      </c>
      <c r="P39" s="207">
        <f>O39-N39</f>
        <v>-252</v>
      </c>
      <c r="Q39" s="205">
        <f aca="true" t="shared" si="12" ref="Q39:Q62">O39/N39*100</f>
        <v>18.70967741935484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190</v>
      </c>
      <c r="G43" s="202">
        <f t="shared" si="13"/>
        <v>110</v>
      </c>
      <c r="H43" s="204">
        <f t="shared" si="11"/>
        <v>237.5</v>
      </c>
      <c r="I43" s="205">
        <f t="shared" si="14"/>
        <v>40</v>
      </c>
      <c r="J43" s="205">
        <f t="shared" si="16"/>
        <v>126.66666666666666</v>
      </c>
      <c r="K43" s="205">
        <v>104.06</v>
      </c>
      <c r="L43" s="205">
        <f t="shared" si="1"/>
        <v>85.94</v>
      </c>
      <c r="M43" s="266">
        <f t="shared" si="17"/>
        <v>1.8258696905631366</v>
      </c>
      <c r="N43" s="204">
        <f>E43-липень!E43</f>
        <v>10</v>
      </c>
      <c r="O43" s="208">
        <f>F43-липень!F43</f>
        <v>2.039999999999992</v>
      </c>
      <c r="P43" s="207">
        <f t="shared" si="15"/>
        <v>-7.960000000000008</v>
      </c>
      <c r="Q43" s="205">
        <f t="shared" si="12"/>
        <v>20.39999999999992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276</v>
      </c>
      <c r="G45" s="202">
        <f t="shared" si="13"/>
        <v>20</v>
      </c>
      <c r="H45" s="204">
        <f t="shared" si="11"/>
        <v>107.8125</v>
      </c>
      <c r="I45" s="205">
        <f t="shared" si="14"/>
        <v>-24</v>
      </c>
      <c r="J45" s="205">
        <f t="shared" si="16"/>
        <v>92</v>
      </c>
      <c r="K45" s="205">
        <v>0</v>
      </c>
      <c r="L45" s="205">
        <f t="shared" si="1"/>
        <v>276</v>
      </c>
      <c r="M45" s="266"/>
      <c r="N45" s="204">
        <f>E45-липень!E45</f>
        <v>208</v>
      </c>
      <c r="O45" s="208">
        <f>F45-липень!F45</f>
        <v>27.629999999999995</v>
      </c>
      <c r="P45" s="207">
        <f t="shared" si="15"/>
        <v>-180.37</v>
      </c>
      <c r="Q45" s="205">
        <f t="shared" si="12"/>
        <v>13.283653846153845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6469.1</v>
      </c>
      <c r="G47" s="202">
        <f t="shared" si="13"/>
        <v>330.0799999999999</v>
      </c>
      <c r="H47" s="204">
        <f t="shared" si="11"/>
        <v>105.37675394444064</v>
      </c>
      <c r="I47" s="205">
        <f t="shared" si="14"/>
        <v>-3430.8999999999996</v>
      </c>
      <c r="J47" s="205">
        <f t="shared" si="16"/>
        <v>65.34444444444445</v>
      </c>
      <c r="K47" s="205">
        <v>6772.05</v>
      </c>
      <c r="L47" s="205">
        <f t="shared" si="1"/>
        <v>-302.9499999999998</v>
      </c>
      <c r="M47" s="266">
        <f t="shared" si="17"/>
        <v>0.9552646539821767</v>
      </c>
      <c r="N47" s="204">
        <f>E47-липень!E47</f>
        <v>800</v>
      </c>
      <c r="O47" s="208">
        <f>F47-липень!F47</f>
        <v>378.47000000000025</v>
      </c>
      <c r="P47" s="207">
        <f t="shared" si="15"/>
        <v>-421.52999999999975</v>
      </c>
      <c r="Q47" s="205">
        <f t="shared" si="12"/>
        <v>47.30875000000003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133.3</v>
      </c>
      <c r="G48" s="202">
        <f t="shared" si="13"/>
        <v>-516.7</v>
      </c>
      <c r="H48" s="204">
        <f t="shared" si="11"/>
        <v>20.50769230769231</v>
      </c>
      <c r="I48" s="205">
        <f t="shared" si="14"/>
        <v>-516.7</v>
      </c>
      <c r="J48" s="205">
        <f t="shared" si="16"/>
        <v>20.50769230769231</v>
      </c>
      <c r="K48" s="205">
        <v>0</v>
      </c>
      <c r="L48" s="205">
        <f t="shared" si="1"/>
        <v>133.3</v>
      </c>
      <c r="M48" s="266"/>
      <c r="N48" s="204">
        <f>E48-липень!E48</f>
        <v>0</v>
      </c>
      <c r="O48" s="208">
        <f>F48-липень!F48</f>
        <v>15.91000000000001</v>
      </c>
      <c r="P48" s="207">
        <f t="shared" si="15"/>
        <v>15.91000000000001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8.54</v>
      </c>
      <c r="G49" s="202">
        <f t="shared" si="13"/>
        <v>-19.46</v>
      </c>
      <c r="H49" s="204">
        <f t="shared" si="11"/>
        <v>30.5</v>
      </c>
      <c r="I49" s="205">
        <f t="shared" si="14"/>
        <v>-41.46</v>
      </c>
      <c r="J49" s="205">
        <f t="shared" si="16"/>
        <v>17.08</v>
      </c>
      <c r="K49" s="205">
        <v>0</v>
      </c>
      <c r="L49" s="205">
        <f t="shared" si="1"/>
        <v>8.54</v>
      </c>
      <c r="M49" s="266"/>
      <c r="N49" s="204">
        <f>E49-липень!E49</f>
        <v>4</v>
      </c>
      <c r="O49" s="208">
        <f>F49-липень!F49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3960.6</v>
      </c>
      <c r="G51" s="202">
        <f t="shared" si="13"/>
        <v>-430.5899999999997</v>
      </c>
      <c r="H51" s="204">
        <f t="shared" si="11"/>
        <v>90.19422981014259</v>
      </c>
      <c r="I51" s="205">
        <f t="shared" si="14"/>
        <v>-3039.44</v>
      </c>
      <c r="J51" s="205">
        <f t="shared" si="16"/>
        <v>56.579676687561786</v>
      </c>
      <c r="K51" s="205">
        <v>5221.43</v>
      </c>
      <c r="L51" s="205">
        <f t="shared" si="1"/>
        <v>-1260.8300000000004</v>
      </c>
      <c r="M51" s="266">
        <f t="shared" si="17"/>
        <v>0.758527836244094</v>
      </c>
      <c r="N51" s="204">
        <f>E51-липень!E51</f>
        <v>519.9999999999995</v>
      </c>
      <c r="O51" s="208">
        <f>F51-липень!F51</f>
        <v>235.80999999999995</v>
      </c>
      <c r="P51" s="207">
        <f t="shared" si="15"/>
        <v>-284.1899999999996</v>
      </c>
      <c r="Q51" s="205">
        <f t="shared" si="12"/>
        <v>45.34807692307695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4479.7</v>
      </c>
      <c r="G57" s="202">
        <f t="shared" si="13"/>
        <v>911.7199999999998</v>
      </c>
      <c r="H57" s="204">
        <f t="shared" si="11"/>
        <v>125.55283381633305</v>
      </c>
      <c r="I57" s="205">
        <f t="shared" si="14"/>
        <v>-670.3000000000002</v>
      </c>
      <c r="J57" s="205">
        <f t="shared" si="16"/>
        <v>86.98446601941747</v>
      </c>
      <c r="K57" s="205">
        <v>3192.65</v>
      </c>
      <c r="L57" s="205">
        <f aca="true" t="shared" si="18" ref="L57:L63">F57-K57</f>
        <v>1287.0499999999997</v>
      </c>
      <c r="M57" s="266">
        <f t="shared" si="17"/>
        <v>1.4031290620644292</v>
      </c>
      <c r="N57" s="204">
        <f>E57-липень!E57</f>
        <v>930</v>
      </c>
      <c r="O57" s="208">
        <f>F57-липень!F57</f>
        <v>217.80000000000018</v>
      </c>
      <c r="P57" s="207">
        <f t="shared" si="15"/>
        <v>-712.1999999999998</v>
      </c>
      <c r="Q57" s="205">
        <f t="shared" si="12"/>
        <v>23.419354838709697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833.6</v>
      </c>
      <c r="G59" s="202"/>
      <c r="H59" s="204"/>
      <c r="I59" s="205"/>
      <c r="J59" s="205"/>
      <c r="K59" s="206">
        <v>890.52</v>
      </c>
      <c r="L59" s="205">
        <f t="shared" si="18"/>
        <v>-56.91999999999996</v>
      </c>
      <c r="M59" s="266">
        <f t="shared" si="17"/>
        <v>0.9360822889996856</v>
      </c>
      <c r="N59" s="236"/>
      <c r="O59" s="220">
        <f>F59-липень!F59</f>
        <v>99.76999999999998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611004.78</v>
      </c>
      <c r="G64" s="191">
        <f>F64-E64</f>
        <v>-44291.22999999998</v>
      </c>
      <c r="H64" s="192">
        <f>F64/E64*100</f>
        <v>93.24103468904076</v>
      </c>
      <c r="I64" s="193">
        <f>F64-D64</f>
        <v>-379932.95000000007</v>
      </c>
      <c r="J64" s="193">
        <f>F64/D64*100</f>
        <v>61.65925077855295</v>
      </c>
      <c r="K64" s="193">
        <v>451134.19</v>
      </c>
      <c r="L64" s="193">
        <f>F64-K64</f>
        <v>159870.59000000003</v>
      </c>
      <c r="M64" s="267">
        <f>F64/K64</f>
        <v>1.3543748036476686</v>
      </c>
      <c r="N64" s="191">
        <f>N8+N38+N62+N63</f>
        <v>131335.19999999995</v>
      </c>
      <c r="O64" s="191">
        <f>O8+O38+O62+O63</f>
        <v>30396.999999999953</v>
      </c>
      <c r="P64" s="195">
        <f>O64-N64</f>
        <v>-100938.2</v>
      </c>
      <c r="Q64" s="193">
        <f>O64/N64*100</f>
        <v>23.144594899158765</v>
      </c>
      <c r="R64" s="28">
        <f>O64-34768</f>
        <v>-4371.000000000047</v>
      </c>
      <c r="S64" s="128">
        <f>O64/34768</f>
        <v>0.8742809479981579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9561.64</v>
      </c>
      <c r="G75" s="202">
        <f t="shared" si="19"/>
        <v>7164.789999999999</v>
      </c>
      <c r="H75" s="204">
        <f>F75/E75*100</f>
        <v>398.9252560652523</v>
      </c>
      <c r="I75" s="207">
        <f t="shared" si="20"/>
        <v>3561.6399999999994</v>
      </c>
      <c r="J75" s="207">
        <f>F75/D75*100</f>
        <v>159.36066666666667</v>
      </c>
      <c r="K75" s="207">
        <v>1838.64</v>
      </c>
      <c r="L75" s="207">
        <f t="shared" si="21"/>
        <v>7722.999999999999</v>
      </c>
      <c r="M75" s="254">
        <f>F75/K75</f>
        <v>5.200387242744637</v>
      </c>
      <c r="N75" s="204">
        <f>E75-липень!E75</f>
        <v>302</v>
      </c>
      <c r="O75" s="208">
        <f>F75-липень!F75</f>
        <v>51.94999999999891</v>
      </c>
      <c r="P75" s="207">
        <f t="shared" si="22"/>
        <v>-250.0500000000011</v>
      </c>
      <c r="Q75" s="207">
        <f>O75/N75*100</f>
        <v>17.201986754966526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17854.22</v>
      </c>
      <c r="G77" s="226">
        <f t="shared" si="19"/>
        <v>9372.160000000002</v>
      </c>
      <c r="H77" s="227">
        <f>F77/E77*100</f>
        <v>210.49391303527685</v>
      </c>
      <c r="I77" s="228">
        <f t="shared" si="20"/>
        <v>183.22000000000116</v>
      </c>
      <c r="J77" s="228">
        <f>F77/D77*100</f>
        <v>101.03684002037237</v>
      </c>
      <c r="K77" s="228">
        <v>5991.37</v>
      </c>
      <c r="L77" s="228">
        <f t="shared" si="21"/>
        <v>11862.850000000002</v>
      </c>
      <c r="M77" s="260">
        <f>F77/K77</f>
        <v>2.97998955163844</v>
      </c>
      <c r="N77" s="226">
        <f>N73+N74+N75+N76</f>
        <v>1252.9</v>
      </c>
      <c r="O77" s="230">
        <f>O73+O74+O75+O76</f>
        <v>51.96999999999889</v>
      </c>
      <c r="P77" s="228">
        <f t="shared" si="22"/>
        <v>-1200.9300000000012</v>
      </c>
      <c r="Q77" s="228">
        <f>O77/N77*100</f>
        <v>4.147976694069669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4908.9</v>
      </c>
      <c r="G80" s="202">
        <f t="shared" si="19"/>
        <v>-2714.7000000000007</v>
      </c>
      <c r="H80" s="204">
        <f>F80/E80*100</f>
        <v>64.39083897371319</v>
      </c>
      <c r="I80" s="207">
        <f t="shared" si="20"/>
        <v>-4591.1</v>
      </c>
      <c r="J80" s="207">
        <f>F80/D80*100</f>
        <v>51.67263157894737</v>
      </c>
      <c r="K80" s="207">
        <v>0</v>
      </c>
      <c r="L80" s="207">
        <f t="shared" si="21"/>
        <v>4908.9</v>
      </c>
      <c r="M80" s="254"/>
      <c r="N80" s="204">
        <f>E80-липень!E80</f>
        <v>2496.3</v>
      </c>
      <c r="O80" s="208">
        <f>F80-липень!F80</f>
        <v>6.559999999999491</v>
      </c>
      <c r="P80" s="207">
        <f>O80-N80</f>
        <v>-2489.7400000000007</v>
      </c>
      <c r="Q80" s="231">
        <f>O80/N80*100</f>
        <v>0.2627889276128466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4915.49</v>
      </c>
      <c r="G82" s="224">
        <f>G78+G81+G79+G80</f>
        <v>-2708.1100000000006</v>
      </c>
      <c r="H82" s="227">
        <f>F82/E82*100</f>
        <v>64.47728107455795</v>
      </c>
      <c r="I82" s="228">
        <f t="shared" si="20"/>
        <v>-4585.51</v>
      </c>
      <c r="J82" s="228">
        <f>F82/D82*100</f>
        <v>51.73655404694243</v>
      </c>
      <c r="K82" s="228">
        <v>0.83</v>
      </c>
      <c r="L82" s="228">
        <f t="shared" si="21"/>
        <v>4914.66</v>
      </c>
      <c r="M82" s="268">
        <f>F82/K82</f>
        <v>5922.277108433735</v>
      </c>
      <c r="N82" s="226">
        <f>N78+N81+N79+N80</f>
        <v>2496.3</v>
      </c>
      <c r="O82" s="230">
        <f>O78+O81+O79+O80</f>
        <v>7.019999999999491</v>
      </c>
      <c r="P82" s="226">
        <f>P78+P81+P79+P80</f>
        <v>-2489.2800000000007</v>
      </c>
      <c r="Q82" s="228">
        <f>O82/N82*100</f>
        <v>0.281216199975944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22786.18</v>
      </c>
      <c r="G85" s="233">
        <f>F85-E85</f>
        <v>6659.720000000001</v>
      </c>
      <c r="H85" s="234">
        <f>F85/E85*100</f>
        <v>141.29685002164146</v>
      </c>
      <c r="I85" s="235">
        <f>F85-D85</f>
        <v>-4428.82</v>
      </c>
      <c r="J85" s="235">
        <f>F85/D85*100</f>
        <v>83.72654785963624</v>
      </c>
      <c r="K85" s="235">
        <v>6163.42</v>
      </c>
      <c r="L85" s="235">
        <f>F85-K85</f>
        <v>16622.760000000002</v>
      </c>
      <c r="M85" s="269">
        <f>F85/K85</f>
        <v>3.6970026381457046</v>
      </c>
      <c r="N85" s="232">
        <f>N71+N83+N77+N82</f>
        <v>3749.7000000000003</v>
      </c>
      <c r="O85" s="232">
        <f>O71+O83+O77+O82+O84</f>
        <v>58.98999999999838</v>
      </c>
      <c r="P85" s="235">
        <f t="shared" si="22"/>
        <v>-3690.710000000002</v>
      </c>
      <c r="Q85" s="235">
        <f>O85/N85*100</f>
        <v>1.5731925220683889</v>
      </c>
      <c r="R85" s="28">
        <f>O85-8104.96</f>
        <v>-8045.970000000002</v>
      </c>
      <c r="S85" s="101">
        <f>O85/8104.96</f>
        <v>0.0072782592387869135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633790.9600000001</v>
      </c>
      <c r="G86" s="233">
        <f>F86-E86</f>
        <v>-37631.50999999989</v>
      </c>
      <c r="H86" s="234">
        <f>F86/E86*100</f>
        <v>94.39525608965695</v>
      </c>
      <c r="I86" s="235">
        <f>F86-D86</f>
        <v>-384361.77</v>
      </c>
      <c r="J86" s="235">
        <f>F86/D86*100</f>
        <v>62.24910480768441</v>
      </c>
      <c r="K86" s="235">
        <f>K64+K85</f>
        <v>457297.61</v>
      </c>
      <c r="L86" s="235">
        <f>F86-K86</f>
        <v>176493.3500000001</v>
      </c>
      <c r="M86" s="269">
        <f>F86/K86</f>
        <v>1.385948551097829</v>
      </c>
      <c r="N86" s="233">
        <f>N64+N85</f>
        <v>135084.89999999997</v>
      </c>
      <c r="O86" s="233">
        <f>O64+O85</f>
        <v>30455.98999999995</v>
      </c>
      <c r="P86" s="235">
        <f t="shared" si="22"/>
        <v>-104628.91000000002</v>
      </c>
      <c r="Q86" s="235">
        <f>O86/N86*100</f>
        <v>22.54581378081485</v>
      </c>
      <c r="R86" s="28">
        <f>O86-42872.96</f>
        <v>-12416.970000000048</v>
      </c>
      <c r="S86" s="101">
        <f>O86/42872.96</f>
        <v>0.7103775899774578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14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7209.871428571429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42592</v>
      </c>
      <c r="D90" s="31">
        <v>2086.7</v>
      </c>
      <c r="G90" s="4" t="s">
        <v>59</v>
      </c>
      <c r="O90" s="419"/>
      <c r="P90" s="419"/>
      <c r="T90" s="186">
        <f t="shared" si="23"/>
        <v>2086.7</v>
      </c>
    </row>
    <row r="91" spans="3:16" ht="15">
      <c r="C91" s="87">
        <v>42591</v>
      </c>
      <c r="D91" s="31">
        <v>2115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42590</v>
      </c>
      <c r="D92" s="31">
        <v>4967.1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f>'[1]залишки  (2)'!$G$6/1000</f>
        <v>0.00273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417.84000000000003</v>
      </c>
      <c r="G97" s="73">
        <f>G45+G48+G49</f>
        <v>-516.1600000000001</v>
      </c>
      <c r="H97" s="74"/>
      <c r="I97" s="74"/>
      <c r="N97" s="31">
        <f>N45+N48+N49</f>
        <v>212</v>
      </c>
      <c r="O97" s="246">
        <f>O45+O48+O49</f>
        <v>43.540000000000006</v>
      </c>
      <c r="P97" s="31">
        <f>P45+P48+P49</f>
        <v>-168.45999999999998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6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188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183</v>
      </c>
      <c r="O3" s="445" t="s">
        <v>184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179</v>
      </c>
      <c r="F4" s="428" t="s">
        <v>34</v>
      </c>
      <c r="G4" s="421" t="s">
        <v>180</v>
      </c>
      <c r="H4" s="430" t="s">
        <v>181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189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182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19"/>
      <c r="P90" s="41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42578</v>
      </c>
      <c r="D92" s="31">
        <v>8357.1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14372.98265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 hidden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172</v>
      </c>
      <c r="N3" s="423" t="s">
        <v>173</v>
      </c>
      <c r="O3" s="423"/>
      <c r="P3" s="423"/>
      <c r="Q3" s="423"/>
      <c r="R3" s="423"/>
    </row>
    <row r="4" spans="1:18" ht="22.5" customHeight="1">
      <c r="A4" s="436"/>
      <c r="B4" s="438"/>
      <c r="C4" s="439"/>
      <c r="D4" s="440"/>
      <c r="E4" s="446" t="s">
        <v>170</v>
      </c>
      <c r="F4" s="448" t="s">
        <v>34</v>
      </c>
      <c r="G4" s="421" t="s">
        <v>171</v>
      </c>
      <c r="H4" s="430" t="s">
        <v>175</v>
      </c>
      <c r="I4" s="421" t="s">
        <v>122</v>
      </c>
      <c r="J4" s="430" t="s">
        <v>123</v>
      </c>
      <c r="K4" s="248" t="s">
        <v>65</v>
      </c>
      <c r="L4" s="283" t="s">
        <v>64</v>
      </c>
      <c r="M4" s="430"/>
      <c r="N4" s="432" t="s">
        <v>178</v>
      </c>
      <c r="O4" s="421" t="s">
        <v>50</v>
      </c>
      <c r="P4" s="423" t="s">
        <v>49</v>
      </c>
      <c r="Q4" s="284" t="s">
        <v>65</v>
      </c>
      <c r="R4" s="285" t="s">
        <v>64</v>
      </c>
    </row>
    <row r="5" spans="1:18" ht="67.5" customHeight="1">
      <c r="A5" s="437"/>
      <c r="B5" s="438"/>
      <c r="C5" s="439"/>
      <c r="D5" s="440"/>
      <c r="E5" s="447"/>
      <c r="F5" s="449"/>
      <c r="G5" s="422"/>
      <c r="H5" s="431"/>
      <c r="I5" s="422"/>
      <c r="J5" s="431"/>
      <c r="K5" s="424" t="s">
        <v>174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19"/>
      <c r="O89" s="419"/>
    </row>
    <row r="90" spans="3:15" ht="15">
      <c r="C90" s="87">
        <v>42550</v>
      </c>
      <c r="D90" s="31">
        <v>11029.3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42545</v>
      </c>
      <c r="D91" s="31">
        <v>6499.7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9447.89588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168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162</v>
      </c>
      <c r="N3" s="445" t="s">
        <v>163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158</v>
      </c>
      <c r="F4" s="452" t="s">
        <v>34</v>
      </c>
      <c r="G4" s="421" t="s">
        <v>159</v>
      </c>
      <c r="H4" s="430" t="s">
        <v>160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169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161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19"/>
      <c r="O89" s="419"/>
    </row>
    <row r="90" spans="3:15" ht="15">
      <c r="C90" s="87">
        <v>42520</v>
      </c>
      <c r="D90" s="31">
        <v>8891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42517</v>
      </c>
      <c r="D91" s="31">
        <v>7356.3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2811.04042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153</v>
      </c>
      <c r="N3" s="445" t="s">
        <v>154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150</v>
      </c>
      <c r="F4" s="452" t="s">
        <v>34</v>
      </c>
      <c r="G4" s="421" t="s">
        <v>151</v>
      </c>
      <c r="H4" s="430" t="s">
        <v>152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157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155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7"/>
      <c r="H84" s="427"/>
      <c r="I84" s="427"/>
      <c r="J84" s="42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19"/>
      <c r="O85" s="419"/>
    </row>
    <row r="86" spans="3:15" ht="15">
      <c r="C86" s="87">
        <v>42488</v>
      </c>
      <c r="D86" s="31">
        <v>11419.7</v>
      </c>
      <c r="F86" s="124" t="s">
        <v>59</v>
      </c>
      <c r="G86" s="413"/>
      <c r="H86" s="413"/>
      <c r="I86" s="131"/>
      <c r="J86" s="416"/>
      <c r="K86" s="416"/>
      <c r="L86" s="416"/>
      <c r="M86" s="416"/>
      <c r="N86" s="419"/>
      <c r="O86" s="419"/>
    </row>
    <row r="87" spans="3:15" ht="15.75" customHeight="1">
      <c r="C87" s="87">
        <v>42487</v>
      </c>
      <c r="D87" s="31">
        <v>7800.7</v>
      </c>
      <c r="F87" s="73"/>
      <c r="G87" s="413"/>
      <c r="H87" s="413"/>
      <c r="I87" s="131"/>
      <c r="J87" s="420"/>
      <c r="K87" s="420"/>
      <c r="L87" s="420"/>
      <c r="M87" s="420"/>
      <c r="N87" s="419"/>
      <c r="O87" s="419"/>
    </row>
    <row r="88" spans="3:13" ht="15.75" customHeight="1">
      <c r="C88" s="87"/>
      <c r="F88" s="73"/>
      <c r="G88" s="415"/>
      <c r="H88" s="415"/>
      <c r="I88" s="139"/>
      <c r="J88" s="416"/>
      <c r="K88" s="416"/>
      <c r="L88" s="416"/>
      <c r="M88" s="416"/>
    </row>
    <row r="89" spans="2:13" ht="18.75" customHeight="1">
      <c r="B89" s="417" t="s">
        <v>57</v>
      </c>
      <c r="C89" s="418"/>
      <c r="D89" s="148">
        <v>9087.9705</v>
      </c>
      <c r="E89" s="74"/>
      <c r="F89" s="140" t="s">
        <v>137</v>
      </c>
      <c r="G89" s="413"/>
      <c r="H89" s="413"/>
      <c r="I89" s="141"/>
      <c r="J89" s="416"/>
      <c r="K89" s="416"/>
      <c r="L89" s="416"/>
      <c r="M89" s="416"/>
    </row>
    <row r="90" spans="6:12" ht="9.75" customHeight="1">
      <c r="F90" s="73"/>
      <c r="G90" s="413"/>
      <c r="H90" s="413"/>
      <c r="I90" s="73"/>
      <c r="J90" s="74"/>
      <c r="K90" s="74"/>
      <c r="L90" s="74"/>
    </row>
    <row r="91" spans="2:12" ht="22.5" customHeight="1" hidden="1">
      <c r="B91" s="411" t="s">
        <v>60</v>
      </c>
      <c r="C91" s="412"/>
      <c r="D91" s="86">
        <v>0</v>
      </c>
      <c r="E91" s="56" t="s">
        <v>24</v>
      </c>
      <c r="F91" s="73"/>
      <c r="G91" s="413"/>
      <c r="H91" s="413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3"/>
      <c r="O92" s="413"/>
    </row>
    <row r="93" spans="4:15" ht="15">
      <c r="D93" s="83"/>
      <c r="I93" s="31"/>
      <c r="N93" s="414"/>
      <c r="O93" s="414"/>
    </row>
    <row r="94" spans="14:15" ht="15">
      <c r="N94" s="413"/>
      <c r="O94" s="413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148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147</v>
      </c>
      <c r="N3" s="445" t="s">
        <v>143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146</v>
      </c>
      <c r="F4" s="452" t="s">
        <v>34</v>
      </c>
      <c r="G4" s="421" t="s">
        <v>141</v>
      </c>
      <c r="H4" s="430" t="s">
        <v>142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144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19"/>
      <c r="O84" s="419"/>
    </row>
    <row r="85" spans="3:15" ht="15">
      <c r="C85" s="87">
        <v>42459</v>
      </c>
      <c r="D85" s="31">
        <v>7576.3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42458</v>
      </c>
      <c r="D86" s="31">
        <v>9190.1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f>4343.7</f>
        <v>4343.7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139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128</v>
      </c>
      <c r="N3" s="445" t="s">
        <v>119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127</v>
      </c>
      <c r="F4" s="452" t="s">
        <v>34</v>
      </c>
      <c r="G4" s="421" t="s">
        <v>116</v>
      </c>
      <c r="H4" s="430" t="s">
        <v>117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140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118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19"/>
      <c r="O84" s="419"/>
    </row>
    <row r="85" spans="3:15" ht="15">
      <c r="C85" s="87">
        <v>42426</v>
      </c>
      <c r="D85" s="31">
        <v>6256.2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42425</v>
      </c>
      <c r="D86" s="31">
        <v>3536.9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505.3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135</v>
      </c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132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129</v>
      </c>
      <c r="F4" s="452" t="s">
        <v>34</v>
      </c>
      <c r="G4" s="421" t="s">
        <v>130</v>
      </c>
      <c r="H4" s="430" t="s">
        <v>131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55" t="s">
        <v>133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134</v>
      </c>
      <c r="L5" s="426"/>
      <c r="M5" s="431"/>
      <c r="N5" s="456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19"/>
      <c r="O84" s="419"/>
    </row>
    <row r="85" spans="3:15" ht="15">
      <c r="C85" s="87">
        <v>42397</v>
      </c>
      <c r="D85" s="31">
        <v>8685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42396</v>
      </c>
      <c r="D86" s="31">
        <v>4820.3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300.92</v>
      </c>
      <c r="E88" s="74"/>
      <c r="F88" s="140"/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136</v>
      </c>
      <c r="C3" s="439" t="s">
        <v>0</v>
      </c>
      <c r="D3" s="440" t="s">
        <v>115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107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104</v>
      </c>
      <c r="F4" s="457" t="s">
        <v>34</v>
      </c>
      <c r="G4" s="421" t="s">
        <v>109</v>
      </c>
      <c r="H4" s="430" t="s">
        <v>110</v>
      </c>
      <c r="I4" s="421" t="s">
        <v>105</v>
      </c>
      <c r="J4" s="430" t="s">
        <v>106</v>
      </c>
      <c r="K4" s="91" t="s">
        <v>65</v>
      </c>
      <c r="L4" s="96" t="s">
        <v>64</v>
      </c>
      <c r="M4" s="430"/>
      <c r="N4" s="455" t="s">
        <v>103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6.5" customHeight="1">
      <c r="A5" s="437"/>
      <c r="B5" s="438"/>
      <c r="C5" s="439"/>
      <c r="D5" s="440"/>
      <c r="E5" s="447"/>
      <c r="F5" s="458"/>
      <c r="G5" s="422"/>
      <c r="H5" s="431"/>
      <c r="I5" s="422"/>
      <c r="J5" s="431"/>
      <c r="K5" s="424" t="s">
        <v>108</v>
      </c>
      <c r="L5" s="426"/>
      <c r="M5" s="431"/>
      <c r="N5" s="456"/>
      <c r="O5" s="422"/>
      <c r="P5" s="423"/>
      <c r="Q5" s="424" t="s">
        <v>126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7"/>
      <c r="H82" s="427"/>
      <c r="I82" s="427"/>
      <c r="J82" s="42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19"/>
      <c r="O83" s="419"/>
    </row>
    <row r="84" spans="3:15" ht="15">
      <c r="C84" s="87">
        <v>42397</v>
      </c>
      <c r="D84" s="31">
        <v>8685</v>
      </c>
      <c r="F84" s="166" t="s">
        <v>59</v>
      </c>
      <c r="G84" s="413"/>
      <c r="H84" s="413"/>
      <c r="I84" s="131"/>
      <c r="J84" s="416"/>
      <c r="K84" s="416"/>
      <c r="L84" s="416"/>
      <c r="M84" s="416"/>
      <c r="N84" s="419"/>
      <c r="O84" s="419"/>
    </row>
    <row r="85" spans="3:15" ht="15.75" customHeight="1">
      <c r="C85" s="87">
        <v>42396</v>
      </c>
      <c r="D85" s="31">
        <v>4820.3</v>
      </c>
      <c r="F85" s="167"/>
      <c r="G85" s="413"/>
      <c r="H85" s="413"/>
      <c r="I85" s="131"/>
      <c r="J85" s="420"/>
      <c r="K85" s="420"/>
      <c r="L85" s="420"/>
      <c r="M85" s="420"/>
      <c r="N85" s="419"/>
      <c r="O85" s="419"/>
    </row>
    <row r="86" spans="3:13" ht="15.75" customHeight="1">
      <c r="C86" s="87"/>
      <c r="F86" s="167"/>
      <c r="G86" s="415"/>
      <c r="H86" s="415"/>
      <c r="I86" s="139"/>
      <c r="J86" s="416"/>
      <c r="K86" s="416"/>
      <c r="L86" s="416"/>
      <c r="M86" s="416"/>
    </row>
    <row r="87" spans="2:13" ht="18.75" customHeight="1">
      <c r="B87" s="417" t="s">
        <v>57</v>
      </c>
      <c r="C87" s="418"/>
      <c r="D87" s="148">
        <v>300.92</v>
      </c>
      <c r="E87" s="74"/>
      <c r="F87" s="168"/>
      <c r="G87" s="413"/>
      <c r="H87" s="413"/>
      <c r="I87" s="141"/>
      <c r="J87" s="416"/>
      <c r="K87" s="416"/>
      <c r="L87" s="416"/>
      <c r="M87" s="416"/>
    </row>
    <row r="88" spans="6:12" ht="9.75" customHeight="1">
      <c r="F88" s="167"/>
      <c r="G88" s="413"/>
      <c r="H88" s="413"/>
      <c r="I88" s="73"/>
      <c r="J88" s="74"/>
      <c r="K88" s="74"/>
      <c r="L88" s="74"/>
    </row>
    <row r="89" spans="2:12" ht="22.5" customHeight="1" hidden="1">
      <c r="B89" s="411" t="s">
        <v>60</v>
      </c>
      <c r="C89" s="412"/>
      <c r="D89" s="86">
        <v>0</v>
      </c>
      <c r="E89" s="56" t="s">
        <v>24</v>
      </c>
      <c r="F89" s="167"/>
      <c r="G89" s="413"/>
      <c r="H89" s="413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3"/>
      <c r="O90" s="413"/>
    </row>
    <row r="91" spans="4:15" ht="15">
      <c r="D91" s="83"/>
      <c r="I91" s="31"/>
      <c r="N91" s="414"/>
      <c r="O91" s="414"/>
    </row>
    <row r="92" spans="14:15" ht="15">
      <c r="N92" s="413"/>
      <c r="O92" s="413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2016-08-11T07:59:49Z</cp:lastPrinted>
  <dcterms:created xsi:type="dcterms:W3CDTF">2003-07-28T11:27:56Z</dcterms:created>
  <dcterms:modified xsi:type="dcterms:W3CDTF">2016-08-11T08:00:15Z</dcterms:modified>
  <cp:category/>
  <cp:version/>
  <cp:contentType/>
  <cp:contentStatus/>
</cp:coreProperties>
</file>